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E\E-RM\Lieferantenrahmenverträge\Gas\Lastprofile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D32" i="18"/>
  <c r="H31" i="18" s="1"/>
  <c r="K53" i="18"/>
  <c r="E63" i="18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H53" i="18"/>
  <c r="H63" i="18"/>
  <c r="D24" i="15"/>
  <c r="C23" i="15"/>
  <c r="J21" i="18" l="1"/>
  <c r="M31" i="18"/>
  <c r="L21" i="18"/>
  <c r="M21" i="18"/>
  <c r="I31" i="18"/>
  <c r="G31" i="18"/>
  <c r="K21" i="18"/>
  <c r="I21" i="18"/>
  <c r="N21" i="18"/>
  <c r="N31" i="18"/>
  <c r="F31" i="18"/>
  <c r="K31" i="18"/>
  <c r="L31" i="18"/>
  <c r="G21" i="18"/>
  <c r="E21" i="18" s="1"/>
  <c r="J31" i="18"/>
  <c r="H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M20" i="4"/>
  <c r="M19" i="4"/>
  <c r="M16" i="4"/>
  <c r="M18" i="4"/>
  <c r="M17" i="4"/>
  <c r="M15" i="4"/>
  <c r="M14" i="4"/>
  <c r="M13" i="4"/>
  <c r="M12" i="4"/>
  <c r="M11" i="4"/>
  <c r="X24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20" i="7" l="1"/>
  <c r="P26" i="7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H12" i="7"/>
  <c r="F12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K12" i="7"/>
  <c r="J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N12" i="7"/>
  <c r="M26" i="7"/>
  <c r="I26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L12" i="7"/>
  <c r="O12" i="7"/>
  <c r="H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<sst xmlns="http://schemas.openxmlformats.org/spreadsheetml/2006/main" count="1382" uniqueCount="684">
  <si>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</si>
  <si>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</si>
  <si>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</si>
  <si>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</si>
  <si>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</si>
  <si>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</si>
  <si>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</si>
  <si>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</si>
  <si>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</si>
  <si>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</si>
  <si>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</si>
  <si>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</si>
  <si>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</si>
  <si>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</si>
  <si>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</si>
  <si>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</si>
  <si>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</si>
  <si>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</si>
  <si>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</si>
  <si>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</si>
  <si>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</si>
  <si>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</si>
  <si>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</si>
  <si>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</si>
  <si>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</si>
  <si>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</si>
  <si>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</si>
  <si>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</si>
  <si>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</si>
  <si>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</si>
  <si>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</si>
  <si>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</si>
  <si>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</si>
  <si>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</si>
  <si>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</si>
  <si>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</si>
  <si>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</si>
  <si>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</si>
  <si>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</si>
  <si>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</si>
  <si>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</si>
  <si>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</si>
  <si>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</si>
  <si>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</si>
  <si>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</si>
  <si>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</si>
  <si>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</si>
  <si>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</si>
  <si>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</si>
  <si>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</si>
  <si>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</si>
  <si>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</si>
  <si>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</si>
  <si>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</si>
  <si>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</si>
  <si>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</si>
  <si>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</si>
  <si>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</si>
  <si>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</si>
  <si>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</si>
  <si>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</si>
  <si>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</si>
  <si>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</si>
  <si>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</si>
  <si>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</si>
  <si>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</si>
  <si>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</si>
  <si>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</si>
  <si>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</si>
  <si>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</si>
  <si>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</si>
  <si>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</si>
  <si>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</si>
  <si>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</si>
  <si>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</si>
  <si>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</si>
  <si>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</si>
  <si>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</si>
  <si>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</si>
  <si>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</si>
  <si>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</si>
  <si>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</si>
  <si>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</si>
  <si>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</si>
  <si>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</si>
  <si>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</si>
  <si>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</si>
  <si>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</si>
  <si>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</si>
  <si>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</si>
  <si>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</si>
  <si>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</si>
  <si>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</si>
  <si>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</si>
  <si>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</si>
  <si>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</si>
  <si>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</si>
  <si>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</si>
  <si>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</si>
  <si>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</si>
  <si>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</si>
  <si>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</si>
  <si>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</si>
  <si>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</si>
  <si>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</si>
  <si>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</si>
  <si>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</si>
  <si>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</si>
  <si>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</si>
  <si>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</si>
  <si>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</si>
  <si>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</si>
  <si>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</si>
  <si>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</si>
  <si>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</si>
  <si>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</si>
  <si>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</si>
  <si>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</si>
  <si>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</si>
  <si>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</si>
  <si>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</si>
  <si>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</si>
  <si>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</si>
  <si>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</si>
  <si>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</si>
  <si>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</si>
  <si>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</si>
  <si>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</si>
  <si>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</si>
  <si>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</si>
  <si>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</si>
  <si>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</si>
  <si>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</si>
  <si>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</si>
  <si>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</si>
  <si>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</si>
  <si>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</si>
  <si>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</si>
  <si>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</si>
  <si>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</si>
  <si>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</si>
  <si>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</si>
  <si>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</si>
  <si>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</si>
  <si>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</si>
  <si>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</si>
  <si>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</si>
  <si>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</si>
  <si>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</si>
  <si>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</si>
  <si>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</si>
  <si>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</si>
  <si>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</si>
  <si>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</si>
  <si>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</si>
  <si>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</si>
  <si>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</si>
  <si>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</si>
  <si>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</si>
  <si>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</si>
  <si>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</si>
  <si>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</si>
  <si>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</si>
  <si>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</si>
  <si>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</si>
  <si>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</si>
  <si>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</si>
  <si>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</si>
  <si>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</si>
  <si>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</si>
  <si>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</si>
  <si>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</si>
  <si>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</si>
  <si>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</si>
  <si>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</si>
  <si>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</si>
  <si>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</si>
  <si>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</si>
  <si>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</si>
  <si>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</si>
  <si>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</si>
  <si>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</si>
  <si>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</si>
  <si>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</si>
  <si>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</si>
  <si>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</si>
  <si>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</si>
  <si>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</si>
  <si>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</si>
  <si>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</si>
  <si>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</si>
  <si>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</si>
  <si>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</si>
  <si>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</si>
  <si>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</si>
  <si>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</si>
  <si>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</si>
  <si>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</si>
  <si>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</si>
  <si>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</si>
  <si>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</si>
  <si>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</si>
  <si>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</si>
  <si>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</si>
  <si>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</si>
  <si>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</si>
  <si>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</si>
  <si>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</si>
  <si>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</si>
  <si>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</si>
  <si>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</si>
  <si>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</si>
  <si>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</si>
  <si>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</si>
  <si>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</si>
  <si>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</si>
  <si>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</si>
  <si>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</si>
  <si>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</si>
  <si>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</si>
  <si>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</si>
  <si>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</si>
  <si>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</si>
  <si>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</si>
  <si>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</si>
  <si>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</si>
  <si>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</si>
  <si>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</si>
  <si>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</si>
  <si>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</si>
  <si>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</si>
  <si>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</si>
  <si>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</si>
  <si>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</si>
  <si>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</si>
  <si>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</si>
  <si>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</si>
  <si>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</si>
  <si>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</si>
  <si>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</si>
  <si>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</si>
  <si>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</si>
  <si>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</si>
  <si>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</si>
  <si>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</si>
  <si>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</si>
  <si>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</si>
  <si>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</si>
  <si>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</si>
  <si>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</si>
  <si>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</si>
  <si>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</si>
  <si>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</si>
  <si>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</si>
  <si>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</si>
  <si>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</si>
  <si>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</si>
  <si>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</si>
  <si>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</si>
  <si>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</si>
  <si>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</si>
  <si>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</si>
  <si>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</si>
  <si>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</si>
  <si>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</si>
  <si>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</si>
  <si>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</si>
  <si>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</si>
  <si>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</si>
  <si>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</si>
  <si>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</si>
  <si>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</si>
  <si>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</si>
  <si>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</si>
  <si>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</si>
  <si>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</si>
  <si>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</si>
  <si>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</si>
  <si>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</si>
  <si>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</si>
  <si>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</si>
  <si>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</si>
  <si>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</si>
  <si>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</si>
  <si>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</si>
  <si>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</si>
  <si>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</si>
  <si>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</si>
  <si>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</si>
  <si>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</si>
  <si>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</si>
  <si>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</si>
  <si>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</si>
  <si>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</si>
  <si>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</si>
  <si>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</si>
  <si>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</si>
  <si>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</si>
  <si>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</si>
  <si>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</si>
  <si>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</si>
  <si>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</si>
  <si>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</si>
  <si>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</si>
  <si>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</si>
  <si>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</si>
  <si>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</si>
  <si>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</si>
  <si>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</si>
  <si>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</si>
  <si>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</si>
  <si>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</si>
  <si>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</si>
  <si>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</si>
  <si>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</si>
  <si>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</si>
  <si>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</si>
  <si>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</si>
  <si>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</si>
  <si>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</si>
  <si>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</si>
  <si>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</si>
  <si>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</si>
  <si>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</si>
  <si>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</si>
  <si>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</si>
  <si>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</si>
  <si>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</si>
  <si>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</si>
  <si>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</si>
  <si>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</si>
  <si>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</si>
  <si>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</si>
  <si>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</si>
  <si>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</si>
  <si>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</si>
  <si>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</si>
  <si>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</si>
  <si>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</si>
  <si>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</si>
  <si>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</si>
  <si>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</si>
  <si>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</si>
  <si>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</si>
  <si>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</si>
  <si>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</si>
  <si>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</si>
  <si>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</si>
  <si>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</si>
  <si>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</si>
  <si>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</si>
  <si>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</si>
  <si>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</si>
  <si>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</si>
  <si>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</si>
  <si>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</si>
  <si>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</si>
  <si>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</si>
  <si>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</si>
  <si>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</si>
  <si>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</si>
  <si>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</si>
  <si>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</si>
  <si>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</si>
  <si>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</si>
  <si>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</si>
  <si>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</si>
  <si>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</si>
  <si>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</si>
  <si>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</si>
  <si>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</si>
  <si>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</si>
  <si>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</si>
  <si>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</si>
  <si>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</si>
  <si>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</si>
  <si>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</si>
  <si>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</si>
  <si>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</si>
  <si>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</si>
  <si>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</si>
  <si>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</si>
  <si>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</si>
  <si>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</si>
  <si>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</si>
  <si>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</si>
  <si>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</si>
  <si>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</si>
  <si>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</si>
  <si>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</si>
  <si>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</si>
  <si>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</si>
  <si>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</si>
  <si>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</si>
  <si>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</si>
  <si>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</si>
  <si>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</si>
  <si>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</si>
  <si>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</si>
  <si>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</si>
  <si>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</si>
  <si>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</si>
  <si>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</si>
  <si>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</si>
  <si>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</si>
  <si>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</si>
  <si>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</si>
  <si>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</si>
  <si>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</si>
  <si>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</si>
  <si>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</si>
  <si>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</si>
  <si>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</si>
  <si>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</si>
  <si>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</si>
  <si>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</si>
  <si>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</si>
  <si>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</si>
  <si>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</si>
  <si>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</si>
  <si>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</si>
  <si>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</si>
  <si>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</si>
  <si>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</si>
  <si>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</si>
  <si>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</si>
  <si>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</si>
  <si>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</si>
  <si>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</si>
  <si>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</si>
  <si>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</si>
  <si>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</si>
  <si>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</si>
  <si>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</si>
  <si>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</si>
  <si>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</si>
  <si>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</si>
  <si>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</si>
  <si>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</si>
  <si>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</si>
  <si>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</si>
  <si>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</si>
  <si>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</si>
  <si>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</si>
  <si>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</si>
  <si>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</si>
  <si>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</si>
  <si>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</si>
  <si>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</si>
  <si>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</si>
  <si>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</si>
  <si>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</si>
  <si>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</si>
  <si>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</si>
  <si>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</si>
  <si>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</si>
  <si>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</si>
  <si>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</si>
  <si>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</si>
  <si>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</si>
  <si>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</si>
  <si>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</si>
  <si>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</si>
  <si>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</si>
  <si>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</si>
  <si>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</si>
  <si>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</si>
  <si>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</si>
  <si>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</si>
  <si>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</si>
  <si>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</si>
  <si>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</si>
  <si>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</si>
  <si>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</si>
  <si>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</si>
  <si>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</si>
  <si>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</si>
  <si>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</si>
  <si>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</si>
  <si>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</si>
  <si>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</si>
  <si>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</si>
  <si>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</si>
  <si>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</si>
  <si>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</si>
  <si>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</si>
  <si>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</si>
  <si>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</si>
  <si>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</si>
  <si>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</si>
  <si>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</si>
  <si>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</si>
  <si>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</si>
  <si>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</si>
  <si>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</si>
  <si>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</si>
  <si>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</si>
  <si>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</si>
  <si>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</si>
  <si>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</si>
  <si>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</si>
  <si>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</si>
  <si>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</si>
  <si>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</si>
  <si>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</si>
  <si>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</si>
  <si>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</si>
  <si>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</si>
  <si>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</si>
  <si>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</si>
  <si>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</si>
  <si>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</si>
  <si>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</si>
  <si>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</si>
  <si>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</si>
  <si>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</si>
  <si>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</si>
  <si>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</si>
  <si>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</si>
  <si>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</si>
  <si>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</si>
  <si>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</si>
  <si>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</si>
  <si>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</si>
  <si>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</si>
  <si>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</si>
  <si>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</si>
  <si>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</si>
  <si>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</si>
  <si>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</si>
  <si>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</si>
  <si>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</si>
  <si>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</si>
  <si>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</si>
  <si>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</si>
  <si>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</si>
  <si>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</si>
  <si>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</si>
  <si>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</si>
  <si>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</si>
  <si>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</si>
  <si>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</si>
  <si>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</si>
  <si>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</si>
  <si>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</si>
  <si>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</si>
  <si>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</si>
  <si>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</si>
  <si>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</si>
  <si>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</si>
  <si>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</si>
  <si>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</si>
  <si>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</si>
  <si>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</si>
  <si>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</si>
  <si>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</si>
  <si>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</si>
  <si>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</si>
  <si>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</si>
  <si>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</si>
  <si>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</si>
  <si>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</si>
  <si>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</si>
  <si>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</si>
  <si>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</si>
  <si>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</si>
  <si>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</si>
  <si>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</si>
  <si>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</si>
  <si>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</si>
  <si>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</si>
  <si>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</si>
  <si>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</si>
  <si>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</si>
  <si>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</si>
  <si>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</si>
  <si>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</si>
  <si>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</si>
  <si>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</si>
  <si>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</si>
  <si>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</si>
  <si>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</si>
  <si>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</si>
  <si>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</si>
  <si>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</si>
  <si>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</si>
  <si>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</si>
  <si>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</si>
  <si>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</si>
  <si>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</si>
  <si>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</si>
  <si>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</si>
  <si>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</si>
  <si>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</si>
  <si>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</si>
  <si>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</si>
  <si>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</si>
  <si>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</si>
  <si>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</si>
  <si>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</si>
  <si>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</si>
  <si>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</si>
  <si>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</si>
  <si>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</si>
  <si>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</si>
  <si>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</si>
  <si>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</si>
  <si>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</si>
  <si>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</si>
  <si>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</si>
  <si>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</si>
  <si>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</si>
  <si>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</si>
  <si>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</si>
  <si>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</si>
  <si>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</si>
  <si>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</si>
  <si>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</si>
  <si>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</si>
  <si>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</si>
  <si>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</si>
  <si>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</si>
  <si>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</si>
  <si>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</si>
  <si>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</si>
  <si>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</si>
  <si>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</si>
  <si>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</si>
  <si>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</si>
  <si>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</si>
  <si>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</si>
  <si>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</si>
  <si>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</si>
  <si>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</si>
  <si>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</si>
  <si>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</si>
  <si>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</si>
  <si>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</si>
  <si>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</si>
  <si>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</si>
  <si>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</si>
  <si>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</si>
  <si>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</si>
  <si>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</si>
  <si>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</si>
  <si>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</si>
  <si>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</si>
  <si>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</si>
  <si>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</si>
  <si>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</si>
  <si>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</si>
  <si>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</si>
  <si>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</si>
  <si>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</si>
  <si>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</si>
  <si>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</si>
  <si>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EWR Netz GmbH</t>
  </si>
  <si>
    <t>9870093100005</t>
  </si>
  <si>
    <t>Klosterstr. 16</t>
  </si>
  <si>
    <t>D-67547</t>
  </si>
  <si>
    <t>Worms</t>
  </si>
  <si>
    <t>Marco Sponagel</t>
  </si>
  <si>
    <t>sponagel.marco@ewr-netz.de</t>
  </si>
  <si>
    <t>06241 848 194</t>
  </si>
  <si>
    <t>EWR_RHDE</t>
  </si>
  <si>
    <t>EWR_RHFR</t>
  </si>
  <si>
    <t>EWR_RHNI</t>
  </si>
  <si>
    <t>EWR_RHSB</t>
  </si>
  <si>
    <t>EWR_RHUN</t>
  </si>
  <si>
    <t>GASPOOLNH7009311</t>
  </si>
  <si>
    <t>NCHN007009310000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</si>
  <si>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</si>
  <si>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</si>
  <si>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</si>
  <si>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</si>
  <si>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</si>
  <si>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</si>
  <si>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</si>
  <si>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</si>
  <si>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</si>
  <si>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</si>
  <si>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DE_GMF04</t>
  </si>
  <si>
    <t>DE_GHD04</t>
  </si>
  <si>
    <t>EWR_RHGB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</si>
</sst>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AE1" sheet="1" objects="1" scenarios="1" selectLockedCells="1" selectUnlockedCell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4" sqref="D1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485</v>
      </c>
      <c r="D25" s="42">
        <v>6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459</v>
      </c>
      <c r="D27" s="42" t="s">
        <v>498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 t="s">
        <v>665</v>
      </c>
      <c r="E30" s="40"/>
      <c r="F30" s="47"/>
      <c r="G30" s="2"/>
    </row>
    <row r="31" spans="1:15">
      <c r="B31" s="15"/>
      <c r="C31" s="22" t="s">
        <v>420</v>
      </c>
      <c r="D31" s="46" t="s">
        <v>666</v>
      </c>
      <c r="E31" s="40"/>
      <c r="F31" s="47"/>
      <c r="G31" s="2"/>
    </row>
    <row r="32" spans="1:15">
      <c r="B32" s="15"/>
      <c r="C32" s="22" t="s">
        <v>421</v>
      </c>
      <c r="D32" s="46" t="s">
        <v>667</v>
      </c>
      <c r="E32" s="40"/>
      <c r="F32" s="47"/>
      <c r="G32" s="2"/>
    </row>
    <row r="33" spans="2:7">
      <c r="B33" s="15"/>
      <c r="C33" s="22" t="s">
        <v>422</v>
      </c>
      <c r="D33" s="45" t="s">
        <v>668</v>
      </c>
      <c r="E33" s="40"/>
      <c r="F33" s="47"/>
      <c r="G33" s="2"/>
    </row>
    <row r="34" spans="2:7">
      <c r="B34" s="15"/>
      <c r="C34" s="22" t="s">
        <v>423</v>
      </c>
      <c r="D34" s="45" t="s">
        <v>683</v>
      </c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AE1" sheet="1" objects="1" scenarios="1" selectLockedCells="1" selectUnlockedCell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EWR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9870093100005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430</v>
      </c>
      <c r="D15" s="42" t="s">
        <v>670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572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571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367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660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password="CAE1" sheet="1" objects="1" scenarios="1" selectLockedCells="1" selectUnlockedCell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I50" sqref="I5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EWR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9870093100005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Worms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72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72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140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499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660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5692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143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453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Worms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5692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521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443</v>
      </c>
      <c r="D70" s="118" t="s">
        <v>532</v>
      </c>
      <c r="E70" s="162" t="s">
        <v>452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AE1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G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EWR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9870093100005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86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72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143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521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E12" sqref="E1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EWR Netz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Angaben gelten für alle Netzgebiete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9870093100005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493</v>
      </c>
      <c r="D10" s="133" t="s">
        <v>148</v>
      </c>
      <c r="E10" s="272" t="s">
        <v>506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495</v>
      </c>
      <c r="C11" s="139" t="s">
        <v>505</v>
      </c>
      <c r="D11" s="293" t="s">
        <v>248</v>
      </c>
      <c r="E11" s="163" t="s">
        <v>4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Angaben gelten für alle Netzgebiete</v>
      </c>
      <c r="D12" s="62" t="s">
        <v>248</v>
      </c>
      <c r="E12" s="164" t="s">
        <v>40</v>
      </c>
      <c r="F12" s="296" t="str">
        <f>VLOOKUP($E12,'BDEW-Standard'!$B$3:$M$158,F$9,0)</f>
        <v>P14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7.4154300000000006E-2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0.95195693288062622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Angaben gelten für alle Netzgebiete</v>
      </c>
      <c r="D13" s="62" t="s">
        <v>248</v>
      </c>
      <c r="E13" s="164" t="s">
        <v>48</v>
      </c>
      <c r="F13" s="296" t="str">
        <f>VLOOKUP($E13,'BDEW-Standard'!$B$3:$M$158,F$9,0)</f>
        <v>P24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0.1001118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1.0083439326442527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Angaben gelten für alle Netzgebiete</v>
      </c>
      <c r="D14" s="62" t="s">
        <v>248</v>
      </c>
      <c r="E14" s="164" t="s">
        <v>671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Angaben gelten für alle Netzgebiete</v>
      </c>
      <c r="D15" s="62" t="s">
        <v>248</v>
      </c>
      <c r="E15" s="164" t="s">
        <v>672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Angaben gelten für alle Netzgebiete</v>
      </c>
      <c r="D16" s="62" t="s">
        <v>248</v>
      </c>
      <c r="E16" s="164" t="s">
        <v>673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>
      <c r="B17" s="143">
        <v>6</v>
      </c>
      <c r="C17" s="144" t="str">
        <f t="shared" si="0"/>
        <v>Angaben gelten für alle Netzgebiete</v>
      </c>
      <c r="D17" s="62" t="s">
        <v>248</v>
      </c>
      <c r="E17" s="164" t="s">
        <v>674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Angaben gelten für alle Netzgebiete</v>
      </c>
      <c r="D18" s="62" t="s">
        <v>248</v>
      </c>
      <c r="E18" s="164" t="s">
        <v>675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Angaben gelten für alle Netzgebiete</v>
      </c>
      <c r="D19" s="62" t="s">
        <v>248</v>
      </c>
      <c r="E19" s="164" t="s">
        <v>676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Angaben gelten für alle Netzgebiete</v>
      </c>
      <c r="D20" s="62" t="s">
        <v>248</v>
      </c>
      <c r="E20" s="164" t="s">
        <v>677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Angaben gelten für alle Netzgebiete</v>
      </c>
      <c r="D21" s="62" t="s">
        <v>248</v>
      </c>
      <c r="E21" s="164" t="s">
        <v>678</v>
      </c>
      <c r="F21" s="296" t="str">
        <f>VLOOKUP($E21,'BDEW-Standard'!$B$3:$M$158,F$9,0)</f>
        <v>GB4</v>
      </c>
      <c r="H21" s="273">
        <f>ROUND(VLOOKUP($E21,'BDEW-Standard'!$B$3:$M$158,H$9,0),7)</f>
        <v>3.6017736</v>
      </c>
      <c r="I21" s="273">
        <f>ROUND(VLOOKUP($E21,'BDEW-Standard'!$B$3:$M$158,I$9,0),7)</f>
        <v>-37.882536799999997</v>
      </c>
      <c r="J21" s="273">
        <f>ROUND(VLOOKUP($E21,'BDEW-Standard'!$B$3:$M$158,J$9,0),7)</f>
        <v>6.9836070000000001</v>
      </c>
      <c r="K21" s="273">
        <f>ROUND(VLOOKUP($E21,'BDEW-Standard'!$B$3:$M$158,K$9,0),7)</f>
        <v>5.4826199999999999E-2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0.90239375975311864</v>
      </c>
      <c r="R21" s="274">
        <f>ROUND(VLOOKUP(MID($E21,4,3),'Wochentag F(WT)'!$B$7:$J$22,R$9,0),4)</f>
        <v>0.98970000000000002</v>
      </c>
      <c r="S21" s="274">
        <f>ROUND(VLOOKUP(MID($E21,4,3),'Wochentag F(WT)'!$B$7:$J$22,S$9,0),4)</f>
        <v>0.9627</v>
      </c>
      <c r="T21" s="274">
        <f>ROUND(VLOOKUP(MID($E21,4,3),'Wochentag F(WT)'!$B$7:$J$22,T$9,0),4)</f>
        <v>1.0507</v>
      </c>
      <c r="U21" s="274">
        <f>ROUND(VLOOKUP(MID($E21,4,3),'Wochentag F(WT)'!$B$7:$J$22,U$9,0),4)</f>
        <v>1.0551999999999999</v>
      </c>
      <c r="V21" s="274">
        <f>ROUND(VLOOKUP(MID($E21,4,3),'Wochentag F(WT)'!$B$7:$J$22,V$9,0),4)</f>
        <v>1.0297000000000001</v>
      </c>
      <c r="W21" s="274">
        <f>ROUND(VLOOKUP(MID($E21,4,3),'Wochentag F(WT)'!$B$7:$J$22,W$9,0),4)</f>
        <v>0.97670000000000001</v>
      </c>
      <c r="X21" s="275">
        <f t="shared" si="2"/>
        <v>0.9352999999999998</v>
      </c>
      <c r="Y21" s="292"/>
      <c r="Z21" s="210"/>
    </row>
    <row r="22" spans="2:26" s="142" customFormat="1">
      <c r="B22" s="143">
        <v>11</v>
      </c>
      <c r="C22" s="144" t="str">
        <f t="shared" si="0"/>
        <v>Angaben gelten für alle Netzgebiete</v>
      </c>
      <c r="D22" s="62" t="s">
        <v>248</v>
      </c>
      <c r="E22" s="164" t="s">
        <v>679</v>
      </c>
      <c r="F22" s="296" t="str">
        <f>VLOOKUP($E22,'BDEW-Standard'!$B$3:$M$158,F$9,0)</f>
        <v>BA4</v>
      </c>
      <c r="H22" s="273">
        <f>ROUND(VLOOKUP($E22,'BDEW-Standard'!$B$3:$M$158,H$9,0),7)</f>
        <v>0.93158890000000005</v>
      </c>
      <c r="I22" s="273">
        <f>ROUND(VLOOKUP($E22,'BDEW-Standard'!$B$3:$M$158,I$9,0),7)</f>
        <v>-33.35</v>
      </c>
      <c r="J22" s="273">
        <f>ROUND(VLOOKUP($E22,'BDEW-Standard'!$B$3:$M$158,J$9,0),7)</f>
        <v>5.7212303000000002</v>
      </c>
      <c r="K22" s="273">
        <f>ROUND(VLOOKUP($E22,'BDEW-Standard'!$B$3:$M$158,K$9,0),7)</f>
        <v>0.66564939999999995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1.0766391850538448</v>
      </c>
      <c r="R22" s="274">
        <f>ROUND(VLOOKUP(MID($E22,4,3),'Wochentag F(WT)'!$B$7:$J$22,R$9,0),4)</f>
        <v>1.0848</v>
      </c>
      <c r="S22" s="274">
        <f>ROUND(VLOOKUP(MID($E22,4,3),'Wochentag F(WT)'!$B$7:$J$22,S$9,0),4)</f>
        <v>1.1211</v>
      </c>
      <c r="T22" s="274">
        <f>ROUND(VLOOKUP(MID($E22,4,3),'Wochentag F(WT)'!$B$7:$J$22,T$9,0),4)</f>
        <v>1.0769</v>
      </c>
      <c r="U22" s="274">
        <f>ROUND(VLOOKUP(MID($E22,4,3),'Wochentag F(WT)'!$B$7:$J$22,U$9,0),4)</f>
        <v>1.1353</v>
      </c>
      <c r="V22" s="274">
        <f>ROUND(VLOOKUP(MID($E22,4,3),'Wochentag F(WT)'!$B$7:$J$22,V$9,0),4)</f>
        <v>1.1402000000000001</v>
      </c>
      <c r="W22" s="274">
        <f>ROUND(VLOOKUP(MID($E22,4,3),'Wochentag F(WT)'!$B$7:$J$22,W$9,0),4)</f>
        <v>0.48520000000000002</v>
      </c>
      <c r="X22" s="275">
        <f t="shared" si="2"/>
        <v>0.95650000000000013</v>
      </c>
      <c r="Y22" s="292"/>
      <c r="Z22" s="210"/>
    </row>
    <row r="23" spans="2:26" s="142" customFormat="1">
      <c r="B23" s="143">
        <v>12</v>
      </c>
      <c r="C23" s="144" t="str">
        <f t="shared" si="0"/>
        <v>Angaben gelten für alle Netzgebiete</v>
      </c>
      <c r="D23" s="62" t="s">
        <v>248</v>
      </c>
      <c r="E23" s="164" t="s">
        <v>680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Angaben gelten für alle Netzgebiete</v>
      </c>
      <c r="D24" s="62" t="s">
        <v>248</v>
      </c>
      <c r="E24" s="164" t="s">
        <v>681</v>
      </c>
      <c r="F24" s="296" t="str">
        <f>VLOOKUP($E24,'BDEW-Standard'!$B$3:$M$158,F$9,0)</f>
        <v>MF4</v>
      </c>
      <c r="H24" s="273">
        <f>ROUND(VLOOKUP($E24,'BDEW-Standard'!$B$3:$M$158,H$9,0),7)</f>
        <v>2.5187775000000001</v>
      </c>
      <c r="I24" s="273">
        <f>ROUND(VLOOKUP($E24,'BDEW-Standard'!$B$3:$M$158,I$9,0),7)</f>
        <v>-35.033375399999997</v>
      </c>
      <c r="J24" s="273">
        <f>ROUND(VLOOKUP($E24,'BDEW-Standard'!$B$3:$M$158,J$9,0),7)</f>
        <v>6.2240634000000004</v>
      </c>
      <c r="K24" s="273">
        <f>ROUND(VLOOKUP($E24,'BDEW-Standard'!$B$3:$M$158,K$9,0),7)</f>
        <v>0.10107820000000001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1.0146273685996503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Angaben gelten für alle Netzgebiete</v>
      </c>
      <c r="D25" s="62" t="s">
        <v>248</v>
      </c>
      <c r="E25" s="164" t="s">
        <v>682</v>
      </c>
      <c r="F25" s="296" t="str">
        <f>VLOOKUP($E25,'BDEW-Standard'!$B$3:$M$158,F$9,0)</f>
        <v>HD4</v>
      </c>
      <c r="H25" s="273">
        <f>ROUND(VLOOKUP($E25,'BDEW-Standard'!$B$3:$M$158,H$9,0),7)</f>
        <v>3.0084346000000002</v>
      </c>
      <c r="I25" s="273">
        <f>ROUND(VLOOKUP($E25,'BDEW-Standard'!$B$3:$M$158,I$9,0),7)</f>
        <v>-36.607845300000001</v>
      </c>
      <c r="J25" s="273">
        <f>ROUND(VLOOKUP($E25,'BDEW-Standard'!$B$3:$M$158,J$9,0),7)</f>
        <v>7.3211870000000001</v>
      </c>
      <c r="K25" s="273">
        <f>ROUND(VLOOKUP($E25,'BDEW-Standard'!$B$3:$M$158,K$9,0),7)</f>
        <v>0.15496599999999999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0.97302438504000599</v>
      </c>
      <c r="R25" s="274">
        <f>ROUND(VLOOKUP(MID($E25,4,3),'Wochentag F(WT)'!$B$7:$J$22,R$9,0),4)</f>
        <v>1.03</v>
      </c>
      <c r="S25" s="274">
        <f>ROUND(VLOOKUP(MID($E25,4,3),'Wochentag F(WT)'!$B$7:$J$22,S$9,0),4)</f>
        <v>1.03</v>
      </c>
      <c r="T25" s="274">
        <f>ROUND(VLOOKUP(MID($E25,4,3),'Wochentag F(WT)'!$B$7:$J$22,T$9,0),4)</f>
        <v>1.02</v>
      </c>
      <c r="U25" s="274">
        <f>ROUND(VLOOKUP(MID($E25,4,3),'Wochentag F(WT)'!$B$7:$J$22,U$9,0),4)</f>
        <v>1.03</v>
      </c>
      <c r="V25" s="274">
        <f>ROUND(VLOOKUP(MID($E25,4,3),'Wochentag F(WT)'!$B$7:$J$22,V$9,0),4)</f>
        <v>1.01</v>
      </c>
      <c r="W25" s="274">
        <f>ROUND(VLOOKUP(MID($E25,4,3),'Wochentag F(WT)'!$B$7:$J$22,W$9,0),4)</f>
        <v>0.93</v>
      </c>
      <c r="X25" s="275">
        <f t="shared" si="2"/>
        <v>0.95000000000000018</v>
      </c>
      <c r="Y25" s="292"/>
      <c r="Z25" s="210"/>
    </row>
    <row r="26" spans="2:26" s="142" customFormat="1">
      <c r="B26" s="143">
        <v>15</v>
      </c>
      <c r="C26" s="144" t="str">
        <f t="shared" si="0"/>
        <v>Angaben gelten für alle Netzgebiete</v>
      </c>
      <c r="D26" s="62" t="s">
        <v>248</v>
      </c>
      <c r="E26" s="164" t="s">
        <v>5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AE1" sheet="1" objects="1" scenarios="1" selectLockedCells="1" selectUnlockedCell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19 F21:P26 F20:G20 I20:P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P19" sqref="P1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EWR Netz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9870093100005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AE1" sheet="1" objects="1" scenarios="1" selectLockedCells="1" selectUnlockedCell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539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539</v>
      </c>
    </row>
    <row r="2" spans="1:16">
      <c r="A2" s="233"/>
      <c r="B2" s="232" t="s">
        <v>456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Shkliarava, Nina</cp:lastModifiedBy>
  <cp:lastPrinted>2015-03-20T22:59:10Z</cp:lastPrinted>
  <dcterms:created xsi:type="dcterms:W3CDTF">2015-01-15T05:25:41Z</dcterms:created>
  <dcterms:modified xsi:type="dcterms:W3CDTF">2016-11-03T11:14:33Z</dcterms:modified>
  <cp:contentStatus/>
</cp:coreProperties>
</file>